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firstSheet="2" activeTab="6"/>
  </bookViews>
  <sheets>
    <sheet name="to_calculate" sheetId="1" r:id="rId1"/>
    <sheet name="science_Per1" sheetId="2" r:id="rId2"/>
    <sheet name="format_standards" sheetId="3" r:id="rId3"/>
    <sheet name="data_for_pivot" sheetId="4" r:id="rId4"/>
    <sheet name="pivot" sheetId="5" r:id="rId5"/>
    <sheet name="gradebook_w_standards" sheetId="6" r:id="rId6"/>
    <sheet name="Sheet2" sheetId="7" r:id="rId7"/>
  </sheets>
  <definedNames/>
  <calcPr fullCalcOnLoad="1"/>
  <pivotCaches>
    <pivotCache cacheId="1" r:id="rId8"/>
  </pivotCaches>
</workbook>
</file>

<file path=xl/comments3.xml><?xml version="1.0" encoding="utf-8"?>
<comments xmlns="http://schemas.openxmlformats.org/spreadsheetml/2006/main">
  <authors>
    <author>Davina Pruitt-Mentle</author>
  </authors>
  <commentList>
    <comment ref="B11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this addresses CS 2  and PS X,Y,Z and ES 1,2,3</t>
        </r>
      </text>
    </comment>
    <comment ref="C11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CS2
ES3
ES2
ES4</t>
        </r>
      </text>
    </comment>
    <comment ref="D11" authorId="0">
      <text>
        <r>
          <rPr>
            <b/>
            <sz val="8"/>
            <rFont val="Tahoma"/>
            <family val="0"/>
          </rPr>
          <t>Davina Pruitt-Mentle:
CS2
ES4
ES5
ES6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CS 2
ES1
ES2
</t>
        </r>
      </text>
    </comment>
    <comment ref="F11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hhh</t>
        </r>
      </text>
    </comment>
    <comment ref="G11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kkk
</t>
        </r>
      </text>
    </comment>
    <comment ref="H11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ggg</t>
        </r>
      </text>
    </comment>
  </commentList>
</comments>
</file>

<file path=xl/comments6.xml><?xml version="1.0" encoding="utf-8"?>
<comments xmlns="http://schemas.openxmlformats.org/spreadsheetml/2006/main">
  <authors>
    <author>Davina Pruitt-Mentle</author>
  </authors>
  <commentList>
    <comment ref="B1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this addresses CS 2  and PS X,Y,Z and ES 1,2,3</t>
        </r>
      </text>
    </comment>
    <comment ref="C1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CS2
ES3
ES2
ES4</t>
        </r>
      </text>
    </comment>
    <comment ref="D1" authorId="0">
      <text>
        <r>
          <rPr>
            <b/>
            <sz val="8"/>
            <rFont val="Tahoma"/>
            <family val="0"/>
          </rPr>
          <t>Davina Pruitt-Mentle:
CS2
ES4
ES5
ES6</t>
        </r>
        <r>
          <rPr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CS 2
ES1
ES2
</t>
        </r>
      </text>
    </comment>
    <comment ref="F1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hhh</t>
        </r>
      </text>
    </comment>
    <comment ref="G1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kkk
</t>
        </r>
      </text>
    </comment>
    <comment ref="H1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ggg</t>
        </r>
      </text>
    </comment>
  </commentList>
</comments>
</file>

<file path=xl/sharedStrings.xml><?xml version="1.0" encoding="utf-8"?>
<sst xmlns="http://schemas.openxmlformats.org/spreadsheetml/2006/main" count="156" uniqueCount="62">
  <si>
    <t>AVG</t>
  </si>
  <si>
    <t>GRD</t>
  </si>
  <si>
    <t>Joey Bernelli</t>
  </si>
  <si>
    <t>Michael Carrigan</t>
  </si>
  <si>
    <t>Juanita Escovar</t>
  </si>
  <si>
    <t>Esther5 Friedman</t>
  </si>
  <si>
    <t>Amanda Hunt</t>
  </si>
  <si>
    <t>Alberta Montoya</t>
  </si>
  <si>
    <t>Bruce Nguyen</t>
  </si>
  <si>
    <t>Dana Thompson</t>
  </si>
  <si>
    <t>Levar Williams</t>
  </si>
  <si>
    <t>Eric Yankovich</t>
  </si>
  <si>
    <t>F</t>
  </si>
  <si>
    <t>D</t>
  </si>
  <si>
    <t>C</t>
  </si>
  <si>
    <t>B</t>
  </si>
  <si>
    <t>A</t>
  </si>
  <si>
    <t>Esther Friedman</t>
  </si>
  <si>
    <t>Content Standards  Go Here</t>
  </si>
  <si>
    <t>Performance Standards Go Here</t>
  </si>
  <si>
    <t>Essential Skills Go Here</t>
  </si>
  <si>
    <t>Technology Standards Go Here</t>
  </si>
  <si>
    <t>Student Name</t>
  </si>
  <si>
    <t>Assessment1</t>
  </si>
  <si>
    <t xml:space="preserve"> </t>
  </si>
  <si>
    <t>Gender</t>
  </si>
  <si>
    <t xml:space="preserve">Learning Style </t>
  </si>
  <si>
    <t>Caitlin</t>
  </si>
  <si>
    <t>Female</t>
  </si>
  <si>
    <t>Nora</t>
  </si>
  <si>
    <t>Adam</t>
  </si>
  <si>
    <t>Male</t>
  </si>
  <si>
    <t>Davon</t>
  </si>
  <si>
    <t>Eddie</t>
  </si>
  <si>
    <t>John</t>
  </si>
  <si>
    <t>Inga</t>
  </si>
  <si>
    <t>Lori</t>
  </si>
  <si>
    <t>Kevin</t>
  </si>
  <si>
    <t>Oliver</t>
  </si>
  <si>
    <t>Melvin</t>
  </si>
  <si>
    <t>Paulette</t>
  </si>
  <si>
    <t>George</t>
  </si>
  <si>
    <t>Heidi</t>
  </si>
  <si>
    <t>Felicia</t>
  </si>
  <si>
    <t>Bob</t>
  </si>
  <si>
    <t>Name</t>
  </si>
  <si>
    <t>Support</t>
  </si>
  <si>
    <t xml:space="preserve">Strategy </t>
  </si>
  <si>
    <t>ComprehensionWritten Responses</t>
  </si>
  <si>
    <t>ComprehensionMultiple Choice</t>
  </si>
  <si>
    <t>Structural Analysis and Vocabulary</t>
  </si>
  <si>
    <t>Writing Fluency</t>
  </si>
  <si>
    <t>Language</t>
  </si>
  <si>
    <t>Writing Skills</t>
  </si>
  <si>
    <t>Total Score</t>
  </si>
  <si>
    <t>M</t>
  </si>
  <si>
    <t xml:space="preserve">1 = Independent     </t>
  </si>
  <si>
    <t xml:space="preserve">2 = Partial             </t>
  </si>
  <si>
    <t>3 = Full</t>
  </si>
  <si>
    <t>4 = Alternative Test</t>
  </si>
  <si>
    <t>Average of Total Score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</si>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</sst>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6"/>
      <name val="Arial"/>
      <family val="0"/>
    </font>
    <font>
      <sz val="14"/>
      <name val="Arial"/>
      <family val="0"/>
    </font>
    <font>
      <sz val="20"/>
      <name val="Arial"/>
      <family val="0"/>
    </font>
    <font>
      <sz val="22"/>
      <name val="Arial"/>
      <family val="0"/>
    </font>
    <font>
      <sz val="1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7" fillId="0" borderId="1" xfId="0" applyFont="1" applyBorder="1" applyAlignment="1">
      <alignment textRotation="90"/>
    </xf>
    <xf numFmtId="0" fontId="7" fillId="0" borderId="1" xfId="0" applyFont="1" applyBorder="1" applyAlignment="1">
      <alignment textRotation="90" wrapText="1"/>
    </xf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textRotation="90"/>
    </xf>
    <xf numFmtId="0" fontId="9" fillId="3" borderId="1" xfId="0" applyFont="1" applyFill="1" applyBorder="1" applyAlignment="1">
      <alignment textRotation="90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/>
    </xf>
    <xf numFmtId="9" fontId="9" fillId="0" borderId="1" xfId="0" applyNumberFormat="1" applyFont="1" applyBorder="1" applyAlignment="1">
      <alignment/>
    </xf>
    <xf numFmtId="9" fontId="9" fillId="3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9" fontId="0" fillId="0" borderId="2" xfId="0" applyNumberFormat="1" applyBorder="1" applyAlignment="1">
      <alignment/>
    </xf>
    <xf numFmtId="9" fontId="0" fillId="0" borderId="5" xfId="0" applyNumberFormat="1" applyBorder="1" applyAlignment="1">
      <alignment/>
    </xf>
    <xf numFmtId="9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9" fontId="0" fillId="0" borderId="7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9" fontId="0" fillId="0" borderId="9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13" formatCode="# ??/??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Name">
      <sharedItems containsMixedTypes="0" count="16">
        <s v="Adam"/>
        <s v="Bob"/>
        <s v="Caitlin"/>
        <s v="Davon"/>
        <s v="Eddie"/>
        <s v="Felicia"/>
        <s v="George"/>
        <s v="Heidi"/>
        <s v="Inga"/>
        <s v="John"/>
        <s v="Kevin"/>
        <s v="Lori"/>
        <s v="Melvin"/>
        <s v="Nora"/>
        <s v="Oliver"/>
        <s v="Paulette"/>
      </sharedItems>
    </cacheField>
    <cacheField name="Gender">
      <sharedItems containsMixedTypes="0" count="2">
        <s v="Male"/>
        <s v="Female"/>
      </sharedItems>
    </cacheField>
    <cacheField name="Support">
      <sharedItems containsSemiMixedTypes="0" containsString="0" containsMixedTypes="0" containsNumber="1" containsInteger="1" count="3">
        <n v="1"/>
        <n v="2"/>
        <n v="3"/>
      </sharedItems>
    </cacheField>
    <cacheField name="Strategy ">
      <sharedItems containsSemiMixedTypes="0" containsString="0" containsMixedTypes="0" containsNumber="1" count="12">
        <n v="0.875"/>
        <n v="0.5"/>
        <n v="0.75"/>
        <n v="1"/>
        <n v="0.375"/>
        <n v="0.93"/>
        <n v="0.88"/>
        <n v="0.92"/>
        <n v="0.9"/>
        <n v="0.87"/>
        <n v="0"/>
        <n v="0.96"/>
      </sharedItems>
    </cacheField>
    <cacheField name="ComprehensionWritten Responses">
      <sharedItems containsSemiMixedTypes="0" containsString="0" containsMixedTypes="0" containsNumber="1" count="13">
        <n v="0.8333333333333334"/>
        <n v="0.6666666666666666"/>
        <n v="0.5833333333333334"/>
        <n v="0.75"/>
        <n v="0.9166666666666666"/>
        <n v="0.4166666666666667"/>
        <n v="0.8"/>
        <n v="0.93"/>
        <n v="1"/>
        <n v="0.5"/>
        <n v="0.86"/>
        <n v="0.9"/>
        <n v="0.97"/>
      </sharedItems>
    </cacheField>
    <cacheField name="ComprehensionMultiple Choice">
      <sharedItems containsSemiMixedTypes="0" containsString="0" containsMixedTypes="0" containsNumber="1" count="10">
        <n v="0.8333333333333334"/>
        <n v="1"/>
        <n v="0.75"/>
        <n v="0.7916666666666666"/>
        <n v="0.9166666666666666"/>
        <n v="0.4166666666666667"/>
        <n v="0.8"/>
        <n v="0.91"/>
        <n v="0.96"/>
        <n v="0.88"/>
      </sharedItems>
    </cacheField>
    <cacheField name="Structural Analysis and Vocabulary">
      <sharedItems containsSemiMixedTypes="0" containsString="0" containsMixedTypes="0" containsNumber="1" count="13">
        <n v="0.8333333333333334"/>
        <n v="0.5555555555555556"/>
        <n v="0.6666666666666666"/>
        <n v="0.8888888888888888"/>
        <n v="0.9444444444444444"/>
        <n v="0.5"/>
        <n v="0.8"/>
        <n v="0.72"/>
        <n v="0.87"/>
        <n v="1"/>
        <n v="0.93"/>
        <n v="0.96"/>
        <n v="0.88"/>
      </sharedItems>
    </cacheField>
    <cacheField name="Writing Fluency">
      <sharedItems containsSemiMixedTypes="0" containsString="0" containsMixedTypes="0" containsNumber="1" count="8">
        <n v="0.75"/>
        <n v="0.4166666666666667"/>
        <n v="1"/>
        <n v="0.25"/>
        <n v="0.8"/>
        <n v="0.72"/>
        <n v="0.87"/>
        <n v="0.93"/>
      </sharedItems>
    </cacheField>
    <cacheField name="Language">
      <sharedItems containsSemiMixedTypes="0" containsString="0" containsMixedTypes="0" containsNumber="1" count="12">
        <n v="0.8181818181818182"/>
        <n v="0.5454545454545454"/>
        <n v="0.7272727272727273"/>
        <n v="1"/>
        <n v="0.18181818181818182"/>
        <n v="0.8"/>
        <n v="0.88"/>
        <n v="0.77"/>
        <n v="0.86"/>
        <n v="0.91"/>
        <n v="0.95"/>
        <n v="0.82"/>
      </sharedItems>
    </cacheField>
    <cacheField name="Writing Skills">
      <sharedItems containsSemiMixedTypes="0" containsString="0" containsMixedTypes="0" containsNumber="1" count="8">
        <n v="1"/>
        <n v="0.5"/>
        <n v="0.8"/>
        <n v="0.78"/>
        <n v="0.92"/>
        <n v="0.96"/>
        <n v="0.88"/>
        <n v="0.83"/>
      </sharedItems>
    </cacheField>
    <cacheField name="Total Score">
      <sharedItems containsSemiMixedTypes="0" containsString="0" containsMixedTypes="0" containsNumber="1" count="16">
        <n v="0.849025974025974"/>
        <n v="0.5977633477633477"/>
        <n v="0.7467532467532468"/>
        <n v="0.8212481962481962"/>
        <n v="0.9682539682539683"/>
        <n v="0.37716450216450215"/>
        <n v="0.7928571428571428"/>
        <n v="0.8385714285714286"/>
        <n v="0.8957142857142857"/>
        <n v="0.8685714285714285"/>
        <n v="0.9242857142857144"/>
        <n v="0.9028571428571429"/>
        <n v="0.9414285714285714"/>
        <n v="0.9742857142857143"/>
        <n v="0.7871428571428571"/>
        <n v="0.940000000000000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7" firstHeaderRow="1" firstDataRow="2" firstDataCol="1"/>
  <pivotFields count="11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 numFmtId="9"/>
    <pivotField compact="0" outline="0" subtotalTop="0" showAll="0" numFmtId="9"/>
    <pivotField compact="0" outline="0" subtotalTop="0" showAll="0" numFmtId="9"/>
    <pivotField compact="0" outline="0" subtotalTop="0" showAll="0" numFmtId="9"/>
    <pivotField compact="0" outline="0" subtotalTop="0" showAll="0" numFmtId="9"/>
    <pivotField compact="0" outline="0" subtotalTop="0" showAll="0" numFmtId="9"/>
    <pivotField compact="0" outline="0" subtotalTop="0" showAll="0" numFmtId="9"/>
    <pivotField dataField="1" compact="0" outline="0" subtotalTop="0" showAll="0" numFmtId="9"/>
  </pivotFields>
  <rowFields count="1">
    <field x="1"/>
  </rowFields>
  <rowItems count="3">
    <i>
      <x/>
    </i>
    <i>
      <x v="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Average of Total Score" fld="10" subtotal="average" baseField="0" baseItem="0" numFmtId="9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I16" sqref="I16"/>
    </sheetView>
  </sheetViews>
  <sheetFormatPr defaultColWidth="9.140625" defaultRowHeight="12.75"/>
  <sheetData>
    <row r="1" spans="2:13" ht="12.7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 t="s">
        <v>0</v>
      </c>
      <c r="M1" s="1" t="s">
        <v>1</v>
      </c>
    </row>
    <row r="2" spans="1:11" ht="12.75">
      <c r="A2" t="s">
        <v>2</v>
      </c>
      <c r="B2" s="2">
        <v>75</v>
      </c>
      <c r="C2" s="2">
        <v>80</v>
      </c>
      <c r="D2" s="2">
        <v>80</v>
      </c>
      <c r="E2" s="2">
        <v>67</v>
      </c>
      <c r="F2" s="2">
        <v>80</v>
      </c>
      <c r="G2" s="2">
        <v>80</v>
      </c>
      <c r="H2" s="2">
        <v>80</v>
      </c>
      <c r="I2" s="2">
        <v>80</v>
      </c>
      <c r="J2" s="2">
        <v>71</v>
      </c>
      <c r="K2" s="2">
        <v>83</v>
      </c>
    </row>
    <row r="3" spans="1:11" ht="12.75">
      <c r="A3" t="s">
        <v>3</v>
      </c>
      <c r="B3" s="2"/>
      <c r="C3" s="2"/>
      <c r="D3" s="2"/>
      <c r="E3" s="2">
        <v>65</v>
      </c>
      <c r="F3" s="2">
        <v>72</v>
      </c>
      <c r="G3" s="2">
        <v>88</v>
      </c>
      <c r="H3" s="2">
        <v>78</v>
      </c>
      <c r="I3" s="2">
        <v>62</v>
      </c>
      <c r="J3" s="2">
        <v>74</v>
      </c>
      <c r="K3" s="2">
        <v>83</v>
      </c>
    </row>
    <row r="4" spans="1:11" ht="12.75">
      <c r="A4" t="s">
        <v>4</v>
      </c>
      <c r="B4" s="2">
        <v>88</v>
      </c>
      <c r="C4" s="2">
        <v>100</v>
      </c>
      <c r="D4" s="2">
        <v>96</v>
      </c>
      <c r="E4" s="2">
        <v>67</v>
      </c>
      <c r="F4" s="2">
        <v>87</v>
      </c>
      <c r="G4" s="2">
        <v>77</v>
      </c>
      <c r="H4" s="2">
        <v>92</v>
      </c>
      <c r="I4" s="2">
        <v>96</v>
      </c>
      <c r="J4" s="2">
        <v>28</v>
      </c>
      <c r="K4" s="2">
        <v>88</v>
      </c>
    </row>
    <row r="5" spans="1:11" ht="12.75">
      <c r="A5" t="s">
        <v>5</v>
      </c>
      <c r="B5" s="2">
        <v>88</v>
      </c>
      <c r="C5" s="2">
        <v>50</v>
      </c>
      <c r="D5" s="2">
        <v>88</v>
      </c>
      <c r="E5" s="2">
        <v>96</v>
      </c>
      <c r="F5" s="2">
        <v>100</v>
      </c>
      <c r="G5" s="2">
        <v>86</v>
      </c>
      <c r="H5" s="2">
        <v>96</v>
      </c>
      <c r="I5" s="2">
        <v>88</v>
      </c>
      <c r="J5" s="2">
        <v>100</v>
      </c>
      <c r="K5" s="2">
        <v>100</v>
      </c>
    </row>
    <row r="6" spans="1:11" ht="12.75">
      <c r="A6" t="s">
        <v>6</v>
      </c>
      <c r="B6" s="2">
        <v>92</v>
      </c>
      <c r="C6" s="2">
        <v>86</v>
      </c>
      <c r="D6" s="2">
        <v>100</v>
      </c>
      <c r="E6" s="2">
        <v>88</v>
      </c>
      <c r="F6" s="2">
        <v>93</v>
      </c>
      <c r="G6" s="2">
        <v>91</v>
      </c>
      <c r="H6" s="2">
        <v>92</v>
      </c>
      <c r="I6" s="2">
        <v>96</v>
      </c>
      <c r="J6" s="2">
        <v>94</v>
      </c>
      <c r="K6" s="2">
        <v>85</v>
      </c>
    </row>
    <row r="7" spans="1:11" ht="12.75">
      <c r="A7" t="s">
        <v>7</v>
      </c>
      <c r="B7" s="2"/>
      <c r="C7" s="2">
        <v>90</v>
      </c>
      <c r="D7" s="2">
        <v>100</v>
      </c>
      <c r="E7" s="2">
        <v>96</v>
      </c>
      <c r="F7" s="2">
        <v>87</v>
      </c>
      <c r="G7" s="2">
        <v>86</v>
      </c>
      <c r="H7" s="2">
        <v>92</v>
      </c>
      <c r="I7" s="2">
        <v>88</v>
      </c>
      <c r="J7" s="2">
        <v>80</v>
      </c>
      <c r="K7" s="2">
        <v>63</v>
      </c>
    </row>
    <row r="8" spans="1:11" ht="12.75">
      <c r="A8" t="s">
        <v>8</v>
      </c>
      <c r="B8" s="2">
        <v>88</v>
      </c>
      <c r="C8" s="2">
        <v>97</v>
      </c>
      <c r="D8" s="2">
        <v>100</v>
      </c>
      <c r="E8" s="2">
        <v>100</v>
      </c>
      <c r="F8" s="2">
        <v>93</v>
      </c>
      <c r="G8" s="2">
        <v>100</v>
      </c>
      <c r="H8" s="2">
        <v>88</v>
      </c>
      <c r="I8" s="2">
        <v>100</v>
      </c>
      <c r="J8" s="2">
        <v>72</v>
      </c>
      <c r="K8" s="2">
        <v>79</v>
      </c>
    </row>
    <row r="9" spans="1:11" ht="12.75">
      <c r="A9" t="s">
        <v>9</v>
      </c>
      <c r="B9" s="2">
        <v>87</v>
      </c>
      <c r="C9" s="2">
        <v>100</v>
      </c>
      <c r="D9" s="2">
        <v>100</v>
      </c>
      <c r="E9" s="2">
        <v>100</v>
      </c>
      <c r="F9" s="2">
        <v>100</v>
      </c>
      <c r="G9" s="2">
        <v>95</v>
      </c>
      <c r="H9" s="2">
        <v>100</v>
      </c>
      <c r="I9" s="2">
        <v>92</v>
      </c>
      <c r="J9" s="2">
        <v>94</v>
      </c>
      <c r="K9" s="2">
        <v>83</v>
      </c>
    </row>
    <row r="10" spans="1:11" ht="12.75">
      <c r="A10" t="s">
        <v>10</v>
      </c>
      <c r="B10" s="2">
        <v>0</v>
      </c>
      <c r="C10" s="2">
        <v>100</v>
      </c>
      <c r="D10" s="2">
        <v>88</v>
      </c>
      <c r="E10" s="2">
        <v>96</v>
      </c>
      <c r="F10" s="2">
        <v>93</v>
      </c>
      <c r="G10" s="2">
        <v>82</v>
      </c>
      <c r="H10" s="2">
        <v>92</v>
      </c>
      <c r="I10" s="2">
        <v>100</v>
      </c>
      <c r="J10" s="2">
        <v>0</v>
      </c>
      <c r="K10" s="2">
        <v>85</v>
      </c>
    </row>
    <row r="11" spans="1:11" ht="12.75">
      <c r="A11" t="s">
        <v>11</v>
      </c>
      <c r="B11" s="2">
        <v>96</v>
      </c>
      <c r="C11" s="2">
        <v>100</v>
      </c>
      <c r="D11" s="2">
        <v>100</v>
      </c>
      <c r="E11" s="2">
        <v>88</v>
      </c>
      <c r="F11" s="2">
        <v>100</v>
      </c>
      <c r="G11" s="2">
        <v>91</v>
      </c>
      <c r="H11" s="2">
        <v>83</v>
      </c>
      <c r="I11" s="2">
        <v>96</v>
      </c>
      <c r="J11" s="2">
        <v>83</v>
      </c>
      <c r="K11" s="2">
        <v>63</v>
      </c>
    </row>
    <row r="14" spans="2:4" ht="12.75">
      <c r="B14" s="4" t="s">
        <v>12</v>
      </c>
      <c r="C14" s="3">
        <v>0</v>
      </c>
      <c r="D14" s="3">
        <v>64</v>
      </c>
    </row>
    <row r="15" spans="2:4" ht="12.75">
      <c r="B15" s="4" t="s">
        <v>13</v>
      </c>
      <c r="C15" s="3">
        <v>65</v>
      </c>
      <c r="D15" s="3">
        <v>74</v>
      </c>
    </row>
    <row r="16" spans="2:4" ht="12.75">
      <c r="B16" s="4" t="s">
        <v>14</v>
      </c>
      <c r="C16" s="3">
        <v>75</v>
      </c>
      <c r="D16" s="3">
        <v>84</v>
      </c>
    </row>
    <row r="17" spans="2:4" ht="12.75">
      <c r="B17" s="4" t="s">
        <v>15</v>
      </c>
      <c r="C17" s="3">
        <v>85</v>
      </c>
      <c r="D17" s="3">
        <v>92</v>
      </c>
    </row>
    <row r="18" spans="2:4" ht="12.75">
      <c r="B18" s="4" t="s">
        <v>16</v>
      </c>
      <c r="C18" s="3">
        <v>93</v>
      </c>
      <c r="D18" s="3"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M2" sqref="M2"/>
    </sheetView>
  </sheetViews>
  <sheetFormatPr defaultColWidth="9.140625" defaultRowHeight="12.75"/>
  <cols>
    <col min="1" max="1" width="18.00390625" style="0" customWidth="1"/>
  </cols>
  <sheetData>
    <row r="1" spans="2:13" ht="12.7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 t="s">
        <v>0</v>
      </c>
      <c r="M1" s="1" t="s">
        <v>1</v>
      </c>
    </row>
    <row r="2" spans="1:13" ht="12.75">
      <c r="A2" t="s">
        <v>2</v>
      </c>
      <c r="B2" s="2">
        <v>75</v>
      </c>
      <c r="C2" s="2">
        <v>80</v>
      </c>
      <c r="D2" s="2">
        <v>80</v>
      </c>
      <c r="E2" s="2">
        <v>67</v>
      </c>
      <c r="F2" s="2">
        <v>80</v>
      </c>
      <c r="G2" s="2">
        <v>80</v>
      </c>
      <c r="H2" s="2">
        <v>80</v>
      </c>
      <c r="I2" s="2">
        <v>80</v>
      </c>
      <c r="J2" s="2">
        <v>71</v>
      </c>
      <c r="K2" s="2">
        <v>83</v>
      </c>
      <c r="L2">
        <f>AVERAGE(B2:K2)</f>
        <v>77.6</v>
      </c>
      <c r="M2" t="str">
        <f>LOOKUP(L2,$C$14:$C$18,$B$14:$B$18)</f>
        <v>C</v>
      </c>
    </row>
    <row r="3" spans="1:13" ht="12.75">
      <c r="A3" t="s">
        <v>3</v>
      </c>
      <c r="B3" s="2"/>
      <c r="C3" s="2"/>
      <c r="D3" s="2"/>
      <c r="E3" s="2">
        <v>65</v>
      </c>
      <c r="F3" s="2">
        <v>72</v>
      </c>
      <c r="G3" s="2">
        <v>88</v>
      </c>
      <c r="H3" s="2">
        <v>78</v>
      </c>
      <c r="I3" s="2">
        <v>62</v>
      </c>
      <c r="J3" s="2">
        <v>74</v>
      </c>
      <c r="K3" s="2">
        <v>83</v>
      </c>
      <c r="L3">
        <f aca="true" t="shared" si="0" ref="L3:L11">AVERAGE(B3:K3)</f>
        <v>74.57142857142857</v>
      </c>
      <c r="M3" t="str">
        <f aca="true" t="shared" si="1" ref="M3:M11">LOOKUP(L3,$C$14:$C$18,$B$14:$B$18)</f>
        <v>D</v>
      </c>
    </row>
    <row r="4" spans="1:13" ht="12.75">
      <c r="A4" t="s">
        <v>4</v>
      </c>
      <c r="B4" s="2">
        <v>88</v>
      </c>
      <c r="C4" s="2">
        <v>100</v>
      </c>
      <c r="D4" s="2">
        <v>96</v>
      </c>
      <c r="E4" s="2">
        <v>67</v>
      </c>
      <c r="F4" s="2">
        <v>87</v>
      </c>
      <c r="G4" s="2">
        <v>77</v>
      </c>
      <c r="H4" s="2">
        <v>92</v>
      </c>
      <c r="I4" s="2">
        <v>96</v>
      </c>
      <c r="J4" s="2">
        <v>28</v>
      </c>
      <c r="K4" s="2">
        <v>88</v>
      </c>
      <c r="L4">
        <f t="shared" si="0"/>
        <v>81.9</v>
      </c>
      <c r="M4" t="str">
        <f t="shared" si="1"/>
        <v>C</v>
      </c>
    </row>
    <row r="5" spans="1:13" ht="12.75">
      <c r="A5" t="s">
        <v>17</v>
      </c>
      <c r="B5" s="2">
        <v>88</v>
      </c>
      <c r="C5" s="2">
        <v>50</v>
      </c>
      <c r="D5" s="2">
        <v>88</v>
      </c>
      <c r="E5" s="2">
        <v>96</v>
      </c>
      <c r="F5" s="2">
        <v>100</v>
      </c>
      <c r="G5" s="2">
        <v>86</v>
      </c>
      <c r="H5" s="2">
        <v>96</v>
      </c>
      <c r="I5" s="2">
        <v>88</v>
      </c>
      <c r="J5" s="2">
        <v>100</v>
      </c>
      <c r="K5" s="2">
        <v>100</v>
      </c>
      <c r="L5">
        <f t="shared" si="0"/>
        <v>89.2</v>
      </c>
      <c r="M5" t="str">
        <f t="shared" si="1"/>
        <v>B</v>
      </c>
    </row>
    <row r="6" spans="1:13" ht="12.75">
      <c r="A6" t="s">
        <v>6</v>
      </c>
      <c r="B6" s="2">
        <v>92</v>
      </c>
      <c r="C6" s="2">
        <v>86</v>
      </c>
      <c r="D6" s="2">
        <v>100</v>
      </c>
      <c r="E6" s="2">
        <v>88</v>
      </c>
      <c r="F6" s="2">
        <v>93</v>
      </c>
      <c r="G6" s="2">
        <v>91</v>
      </c>
      <c r="H6" s="2">
        <v>92</v>
      </c>
      <c r="I6" s="2">
        <v>96</v>
      </c>
      <c r="J6" s="2">
        <v>94</v>
      </c>
      <c r="K6" s="2">
        <v>85</v>
      </c>
      <c r="L6">
        <f t="shared" si="0"/>
        <v>91.7</v>
      </c>
      <c r="M6" t="str">
        <f t="shared" si="1"/>
        <v>B</v>
      </c>
    </row>
    <row r="7" spans="1:13" ht="12.75">
      <c r="A7" t="s">
        <v>7</v>
      </c>
      <c r="B7" s="2"/>
      <c r="C7" s="2">
        <v>90</v>
      </c>
      <c r="D7" s="2">
        <v>100</v>
      </c>
      <c r="E7" s="2">
        <v>96</v>
      </c>
      <c r="F7" s="2">
        <v>87</v>
      </c>
      <c r="G7" s="2">
        <v>86</v>
      </c>
      <c r="H7" s="2">
        <v>92</v>
      </c>
      <c r="I7" s="2">
        <v>88</v>
      </c>
      <c r="J7" s="2">
        <v>80</v>
      </c>
      <c r="K7" s="2">
        <v>63</v>
      </c>
      <c r="L7">
        <f t="shared" si="0"/>
        <v>86.88888888888889</v>
      </c>
      <c r="M7" t="str">
        <f t="shared" si="1"/>
        <v>B</v>
      </c>
    </row>
    <row r="8" spans="1:13" ht="12.75">
      <c r="A8" t="s">
        <v>8</v>
      </c>
      <c r="B8" s="2">
        <v>88</v>
      </c>
      <c r="C8" s="2">
        <v>97</v>
      </c>
      <c r="D8" s="2">
        <v>100</v>
      </c>
      <c r="E8" s="2">
        <v>100</v>
      </c>
      <c r="F8" s="2">
        <v>93</v>
      </c>
      <c r="G8" s="2">
        <v>100</v>
      </c>
      <c r="H8" s="2">
        <v>88</v>
      </c>
      <c r="I8" s="2">
        <v>100</v>
      </c>
      <c r="J8" s="2">
        <v>72</v>
      </c>
      <c r="K8" s="2">
        <v>79</v>
      </c>
      <c r="L8">
        <f t="shared" si="0"/>
        <v>91.7</v>
      </c>
      <c r="M8" t="str">
        <f t="shared" si="1"/>
        <v>B</v>
      </c>
    </row>
    <row r="9" spans="1:13" ht="12.75">
      <c r="A9" t="s">
        <v>9</v>
      </c>
      <c r="B9" s="2">
        <v>87</v>
      </c>
      <c r="C9" s="2">
        <v>100</v>
      </c>
      <c r="D9" s="2">
        <v>100</v>
      </c>
      <c r="E9" s="2">
        <v>100</v>
      </c>
      <c r="F9" s="2">
        <v>100</v>
      </c>
      <c r="G9" s="2">
        <v>95</v>
      </c>
      <c r="H9" s="2">
        <v>100</v>
      </c>
      <c r="I9" s="2">
        <v>92</v>
      </c>
      <c r="J9" s="2">
        <v>94</v>
      </c>
      <c r="K9" s="2">
        <v>83</v>
      </c>
      <c r="L9">
        <f t="shared" si="0"/>
        <v>95.1</v>
      </c>
      <c r="M9" t="str">
        <f t="shared" si="1"/>
        <v>A</v>
      </c>
    </row>
    <row r="10" spans="1:13" ht="12.75">
      <c r="A10" t="s">
        <v>10</v>
      </c>
      <c r="B10" s="2">
        <v>0</v>
      </c>
      <c r="C10" s="2">
        <v>100</v>
      </c>
      <c r="D10" s="2">
        <v>88</v>
      </c>
      <c r="E10" s="2">
        <v>96</v>
      </c>
      <c r="F10" s="2">
        <v>93</v>
      </c>
      <c r="G10" s="2">
        <v>82</v>
      </c>
      <c r="H10" s="2">
        <v>92</v>
      </c>
      <c r="I10" s="2">
        <v>100</v>
      </c>
      <c r="J10" s="2">
        <v>0</v>
      </c>
      <c r="K10" s="2">
        <v>85</v>
      </c>
      <c r="L10">
        <f t="shared" si="0"/>
        <v>73.6</v>
      </c>
      <c r="M10" t="str">
        <f t="shared" si="1"/>
        <v>D</v>
      </c>
    </row>
    <row r="11" spans="1:13" ht="12.75">
      <c r="A11" t="s">
        <v>11</v>
      </c>
      <c r="B11" s="2">
        <v>96</v>
      </c>
      <c r="C11" s="2">
        <v>100</v>
      </c>
      <c r="D11" s="2">
        <v>100</v>
      </c>
      <c r="E11" s="2">
        <v>88</v>
      </c>
      <c r="F11" s="2">
        <v>100</v>
      </c>
      <c r="G11" s="2">
        <v>91</v>
      </c>
      <c r="H11" s="2">
        <v>83</v>
      </c>
      <c r="I11" s="2">
        <v>96</v>
      </c>
      <c r="J11" s="2">
        <v>83</v>
      </c>
      <c r="K11" s="2">
        <v>63</v>
      </c>
      <c r="L11">
        <f t="shared" si="0"/>
        <v>90</v>
      </c>
      <c r="M11" t="str">
        <f t="shared" si="1"/>
        <v>B</v>
      </c>
    </row>
    <row r="14" spans="2:4" ht="12.75">
      <c r="B14" s="4" t="s">
        <v>12</v>
      </c>
      <c r="C14" s="3">
        <v>0</v>
      </c>
      <c r="D14" s="3">
        <v>64</v>
      </c>
    </row>
    <row r="15" spans="2:4" ht="12.75">
      <c r="B15" s="4" t="s">
        <v>13</v>
      </c>
      <c r="C15" s="3">
        <v>65</v>
      </c>
      <c r="D15" s="3">
        <v>74</v>
      </c>
    </row>
    <row r="16" spans="2:4" ht="12.75">
      <c r="B16" s="4" t="s">
        <v>14</v>
      </c>
      <c r="C16" s="3">
        <v>75</v>
      </c>
      <c r="D16" s="3">
        <v>84</v>
      </c>
    </row>
    <row r="17" spans="2:4" ht="12.75">
      <c r="B17" s="4" t="s">
        <v>15</v>
      </c>
      <c r="C17" s="3">
        <v>85</v>
      </c>
      <c r="D17" s="3">
        <v>92</v>
      </c>
    </row>
    <row r="18" spans="2:4" ht="12.75">
      <c r="B18" s="4" t="s">
        <v>16</v>
      </c>
      <c r="C18" s="3">
        <v>93</v>
      </c>
      <c r="D18" s="3">
        <v>100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8"/>
  <sheetViews>
    <sheetView workbookViewId="0" topLeftCell="A1">
      <selection activeCell="H25" sqref="H25"/>
    </sheetView>
  </sheetViews>
  <sheetFormatPr defaultColWidth="9.140625" defaultRowHeight="12.75"/>
  <sheetData>
    <row r="1" spans="1:32" ht="12.7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1" ht="12.75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2.75">
      <c r="A3" s="5" t="s">
        <v>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2.75">
      <c r="A4" s="5" t="s">
        <v>19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2" ht="12.75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7"/>
    </row>
    <row r="6" spans="1:32" ht="12.75">
      <c r="A6" s="5" t="s">
        <v>20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 t="s">
        <v>21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7"/>
    </row>
    <row r="7" spans="1:31" ht="12.75">
      <c r="A7" s="5" t="s">
        <v>20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 t="s">
        <v>21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2.75">
      <c r="A8" s="5" t="s">
        <v>20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21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2.75">
      <c r="A9" s="5" t="s">
        <v>20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 t="s">
        <v>21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2.75">
      <c r="A10" s="5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 t="s">
        <v>21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8" ht="12.75">
      <c r="A11" s="8" t="s">
        <v>22</v>
      </c>
      <c r="B11" s="8" t="s">
        <v>23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</row>
    <row r="12" ht="12.75">
      <c r="E12" s="8"/>
    </row>
    <row r="13" ht="12.75">
      <c r="D13" t="s">
        <v>24</v>
      </c>
    </row>
    <row r="18" spans="27:42" ht="12.75">
      <c r="AA18" s="5" t="s">
        <v>21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</sheetData>
  <mergeCells count="16">
    <mergeCell ref="A10:O10"/>
    <mergeCell ref="P10:AE10"/>
    <mergeCell ref="AA18:AP18"/>
    <mergeCell ref="A8:O8"/>
    <mergeCell ref="P8:AE8"/>
    <mergeCell ref="A9:O9"/>
    <mergeCell ref="P9:AE9"/>
    <mergeCell ref="A5:AE5"/>
    <mergeCell ref="A6:O6"/>
    <mergeCell ref="P6:AE6"/>
    <mergeCell ref="A7:O7"/>
    <mergeCell ref="P7:AE7"/>
    <mergeCell ref="A1:AF1"/>
    <mergeCell ref="A2:AE2"/>
    <mergeCell ref="A3:AE3"/>
    <mergeCell ref="A4:AE4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O16384"/>
    </sheetView>
  </sheetViews>
  <sheetFormatPr defaultColWidth="9.140625" defaultRowHeight="12.75"/>
  <cols>
    <col min="1" max="1" width="10.140625" style="0" customWidth="1"/>
    <col min="2" max="2" width="8.28125" style="0" customWidth="1"/>
    <col min="3" max="3" width="5.140625" style="0" customWidth="1"/>
    <col min="4" max="10" width="13.57421875" style="0" bestFit="1" customWidth="1"/>
    <col min="11" max="11" width="11.00390625" style="27" bestFit="1" customWidth="1"/>
    <col min="12" max="12" width="3.57421875" style="0" customWidth="1"/>
    <col min="13" max="13" width="17.421875" style="0" bestFit="1" customWidth="1"/>
  </cols>
  <sheetData>
    <row r="1" spans="1:13" ht="105.75">
      <c r="A1" s="12" t="s">
        <v>45</v>
      </c>
      <c r="B1" s="12" t="s">
        <v>25</v>
      </c>
      <c r="C1" s="12" t="s">
        <v>46</v>
      </c>
      <c r="D1" s="13" t="s">
        <v>47</v>
      </c>
      <c r="E1" s="14" t="s">
        <v>48</v>
      </c>
      <c r="F1" s="14" t="s">
        <v>49</v>
      </c>
      <c r="G1" s="14" t="s">
        <v>50</v>
      </c>
      <c r="H1" s="15" t="s">
        <v>51</v>
      </c>
      <c r="I1" s="15" t="s">
        <v>52</v>
      </c>
      <c r="J1" s="15" t="s">
        <v>53</v>
      </c>
      <c r="K1" s="16" t="s">
        <v>54</v>
      </c>
      <c r="L1" s="17"/>
      <c r="M1" s="18" t="s">
        <v>46</v>
      </c>
    </row>
    <row r="2" spans="1:13" ht="27">
      <c r="A2" s="19" t="s">
        <v>30</v>
      </c>
      <c r="B2" s="20" t="s">
        <v>55</v>
      </c>
      <c r="C2" s="21">
        <v>1</v>
      </c>
      <c r="D2" s="22">
        <f>7/8</f>
        <v>0.875</v>
      </c>
      <c r="E2" s="22">
        <f>10/12</f>
        <v>0.8333333333333334</v>
      </c>
      <c r="F2" s="22">
        <f>20/24</f>
        <v>0.8333333333333334</v>
      </c>
      <c r="G2" s="22">
        <f>15/18</f>
        <v>0.8333333333333334</v>
      </c>
      <c r="H2" s="22">
        <f>18/24</f>
        <v>0.75</v>
      </c>
      <c r="I2" s="22">
        <f>9/11</f>
        <v>0.8181818181818182</v>
      </c>
      <c r="J2" s="22">
        <f>6/6</f>
        <v>1</v>
      </c>
      <c r="K2" s="23">
        <f>AVERAGE(D2:J2)</f>
        <v>0.849025974025974</v>
      </c>
      <c r="L2" s="17"/>
      <c r="M2" s="18" t="s">
        <v>56</v>
      </c>
    </row>
    <row r="3" spans="1:13" ht="27">
      <c r="A3" s="19" t="s">
        <v>44</v>
      </c>
      <c r="B3" s="20" t="s">
        <v>55</v>
      </c>
      <c r="C3" s="21">
        <v>2</v>
      </c>
      <c r="D3" s="22">
        <f>4/8</f>
        <v>0.5</v>
      </c>
      <c r="E3" s="22">
        <f>8/12</f>
        <v>0.6666666666666666</v>
      </c>
      <c r="F3" s="22">
        <f>24/24</f>
        <v>1</v>
      </c>
      <c r="G3" s="22">
        <f>10/18</f>
        <v>0.5555555555555556</v>
      </c>
      <c r="H3" s="22">
        <f>10/24</f>
        <v>0.4166666666666667</v>
      </c>
      <c r="I3" s="22">
        <f>6/11</f>
        <v>0.5454545454545454</v>
      </c>
      <c r="J3" s="22">
        <f>3/6</f>
        <v>0.5</v>
      </c>
      <c r="K3" s="23">
        <f>AVERAGE(D3:J3)</f>
        <v>0.5977633477633477</v>
      </c>
      <c r="L3" s="17"/>
      <c r="M3" s="18" t="s">
        <v>57</v>
      </c>
    </row>
    <row r="4" spans="1:13" ht="27">
      <c r="A4" s="19" t="s">
        <v>27</v>
      </c>
      <c r="B4" s="20" t="s">
        <v>12</v>
      </c>
      <c r="C4" s="21">
        <v>1</v>
      </c>
      <c r="D4" s="22">
        <f>6/8</f>
        <v>0.75</v>
      </c>
      <c r="E4" s="22">
        <f>7/12</f>
        <v>0.5833333333333334</v>
      </c>
      <c r="F4" s="22">
        <f>18/24</f>
        <v>0.75</v>
      </c>
      <c r="G4" s="22">
        <f>12/18</f>
        <v>0.6666666666666666</v>
      </c>
      <c r="H4" s="22">
        <f>18/24</f>
        <v>0.75</v>
      </c>
      <c r="I4" s="22">
        <f>8/11</f>
        <v>0.7272727272727273</v>
      </c>
      <c r="J4" s="22">
        <f>6/6</f>
        <v>1</v>
      </c>
      <c r="K4" s="23">
        <f aca="true" t="shared" si="0" ref="K4:K17">AVERAGE(D4:J4)</f>
        <v>0.7467532467532468</v>
      </c>
      <c r="L4" s="17"/>
      <c r="M4" s="18" t="s">
        <v>58</v>
      </c>
    </row>
    <row r="5" spans="1:13" ht="27">
      <c r="A5" s="19" t="s">
        <v>32</v>
      </c>
      <c r="B5" s="20" t="s">
        <v>55</v>
      </c>
      <c r="C5" s="21">
        <v>1</v>
      </c>
      <c r="D5" s="22">
        <f>6/8</f>
        <v>0.75</v>
      </c>
      <c r="E5" s="22">
        <f>9/12</f>
        <v>0.75</v>
      </c>
      <c r="F5" s="22">
        <f>19/24</f>
        <v>0.7916666666666666</v>
      </c>
      <c r="G5" s="22">
        <f>16/18</f>
        <v>0.8888888888888888</v>
      </c>
      <c r="H5" s="22">
        <f>18/24</f>
        <v>0.75</v>
      </c>
      <c r="I5" s="22">
        <f>9/11</f>
        <v>0.8181818181818182</v>
      </c>
      <c r="J5" s="22">
        <f>6/6</f>
        <v>1</v>
      </c>
      <c r="K5" s="23">
        <f t="shared" si="0"/>
        <v>0.8212481962481962</v>
      </c>
      <c r="L5" s="17"/>
      <c r="M5" s="18" t="s">
        <v>59</v>
      </c>
    </row>
    <row r="6" spans="1:13" ht="27">
      <c r="A6" s="19" t="s">
        <v>33</v>
      </c>
      <c r="B6" s="20" t="s">
        <v>55</v>
      </c>
      <c r="C6" s="21">
        <v>1</v>
      </c>
      <c r="D6" s="22">
        <f>8/8</f>
        <v>1</v>
      </c>
      <c r="E6" s="22">
        <f>11/12</f>
        <v>0.9166666666666666</v>
      </c>
      <c r="F6" s="22">
        <f>22/24</f>
        <v>0.9166666666666666</v>
      </c>
      <c r="G6" s="22">
        <f>17/18</f>
        <v>0.9444444444444444</v>
      </c>
      <c r="H6" s="22">
        <f>24/24</f>
        <v>1</v>
      </c>
      <c r="I6" s="22">
        <f>11/11</f>
        <v>1</v>
      </c>
      <c r="J6" s="22">
        <f>6/6</f>
        <v>1</v>
      </c>
      <c r="K6" s="23">
        <f t="shared" si="0"/>
        <v>0.9682539682539683</v>
      </c>
      <c r="L6" s="17"/>
      <c r="M6" s="18"/>
    </row>
    <row r="7" spans="1:13" ht="27">
      <c r="A7" s="19" t="s">
        <v>43</v>
      </c>
      <c r="B7" s="20" t="s">
        <v>12</v>
      </c>
      <c r="C7" s="21">
        <v>2</v>
      </c>
      <c r="D7" s="22">
        <f>3/8</f>
        <v>0.375</v>
      </c>
      <c r="E7" s="22">
        <f>5/12</f>
        <v>0.4166666666666667</v>
      </c>
      <c r="F7" s="22">
        <f>10/24</f>
        <v>0.4166666666666667</v>
      </c>
      <c r="G7" s="22">
        <f>9/18</f>
        <v>0.5</v>
      </c>
      <c r="H7" s="22">
        <f>6/24</f>
        <v>0.25</v>
      </c>
      <c r="I7" s="22">
        <f>2/11</f>
        <v>0.18181818181818182</v>
      </c>
      <c r="J7" s="22">
        <f>3/6</f>
        <v>0.5</v>
      </c>
      <c r="K7" s="23">
        <f t="shared" si="0"/>
        <v>0.37716450216450215</v>
      </c>
      <c r="L7" s="17"/>
      <c r="M7" s="18"/>
    </row>
    <row r="8" spans="1:13" ht="27">
      <c r="A8" s="24" t="s">
        <v>41</v>
      </c>
      <c r="B8" s="25" t="s">
        <v>55</v>
      </c>
      <c r="C8" s="26">
        <v>3</v>
      </c>
      <c r="D8" s="22">
        <v>0.75</v>
      </c>
      <c r="E8" s="22">
        <v>0.8</v>
      </c>
      <c r="F8" s="22">
        <v>0.8</v>
      </c>
      <c r="G8" s="22">
        <v>0.8</v>
      </c>
      <c r="H8" s="22">
        <v>0.8</v>
      </c>
      <c r="I8" s="22">
        <v>0.8</v>
      </c>
      <c r="J8" s="22">
        <v>0.8</v>
      </c>
      <c r="K8" s="23">
        <f t="shared" si="0"/>
        <v>0.7928571428571428</v>
      </c>
      <c r="L8" s="17"/>
      <c r="M8" s="18"/>
    </row>
    <row r="9" spans="1:13" ht="27">
      <c r="A9" s="24" t="s">
        <v>42</v>
      </c>
      <c r="B9" s="25" t="s">
        <v>12</v>
      </c>
      <c r="C9" s="26">
        <v>2</v>
      </c>
      <c r="D9" s="22">
        <v>0.93</v>
      </c>
      <c r="E9" s="22">
        <v>0.93</v>
      </c>
      <c r="F9" s="22">
        <v>0.91</v>
      </c>
      <c r="G9" s="22">
        <v>0.72</v>
      </c>
      <c r="H9" s="22">
        <v>0.72</v>
      </c>
      <c r="I9" s="22">
        <v>0.88</v>
      </c>
      <c r="J9" s="22">
        <v>0.78</v>
      </c>
      <c r="K9" s="23">
        <f t="shared" si="0"/>
        <v>0.8385714285714286</v>
      </c>
      <c r="L9" s="17"/>
      <c r="M9" s="18"/>
    </row>
    <row r="10" spans="1:13" ht="27">
      <c r="A10" s="24" t="s">
        <v>35</v>
      </c>
      <c r="B10" s="25" t="s">
        <v>12</v>
      </c>
      <c r="C10" s="26">
        <v>1</v>
      </c>
      <c r="D10" s="22">
        <v>0.88</v>
      </c>
      <c r="E10" s="22">
        <v>1</v>
      </c>
      <c r="F10" s="22">
        <v>0.96</v>
      </c>
      <c r="G10" s="22">
        <v>0.87</v>
      </c>
      <c r="H10" s="22">
        <v>0.87</v>
      </c>
      <c r="I10" s="22">
        <v>0.77</v>
      </c>
      <c r="J10" s="22">
        <v>0.92</v>
      </c>
      <c r="K10" s="23">
        <f t="shared" si="0"/>
        <v>0.8957142857142857</v>
      </c>
      <c r="L10" s="17"/>
      <c r="M10" s="18"/>
    </row>
    <row r="11" spans="1:13" ht="27">
      <c r="A11" s="24" t="s">
        <v>34</v>
      </c>
      <c r="B11" s="25" t="s">
        <v>55</v>
      </c>
      <c r="C11" s="26">
        <v>1</v>
      </c>
      <c r="D11" s="22">
        <v>0.88</v>
      </c>
      <c r="E11" s="22">
        <v>0.5</v>
      </c>
      <c r="F11" s="22">
        <v>0.88</v>
      </c>
      <c r="G11" s="22">
        <v>1</v>
      </c>
      <c r="H11" s="22">
        <v>1</v>
      </c>
      <c r="I11" s="22">
        <v>0.86</v>
      </c>
      <c r="J11" s="22">
        <v>0.96</v>
      </c>
      <c r="K11" s="23">
        <f t="shared" si="0"/>
        <v>0.8685714285714285</v>
      </c>
      <c r="L11" s="17"/>
      <c r="M11" s="18"/>
    </row>
    <row r="12" spans="1:13" ht="27">
      <c r="A12" s="24" t="s">
        <v>37</v>
      </c>
      <c r="B12" s="25" t="s">
        <v>55</v>
      </c>
      <c r="C12" s="26">
        <v>2</v>
      </c>
      <c r="D12" s="22">
        <v>0.92</v>
      </c>
      <c r="E12" s="22">
        <v>0.86</v>
      </c>
      <c r="F12" s="22">
        <v>1</v>
      </c>
      <c r="G12" s="22">
        <v>0.93</v>
      </c>
      <c r="H12" s="22">
        <v>0.93</v>
      </c>
      <c r="I12" s="22">
        <v>0.91</v>
      </c>
      <c r="J12" s="22">
        <v>0.92</v>
      </c>
      <c r="K12" s="23">
        <f t="shared" si="0"/>
        <v>0.9242857142857144</v>
      </c>
      <c r="L12" s="17"/>
      <c r="M12" s="18"/>
    </row>
    <row r="13" spans="1:13" ht="27">
      <c r="A13" s="24" t="s">
        <v>36</v>
      </c>
      <c r="B13" s="25" t="s">
        <v>12</v>
      </c>
      <c r="C13" s="26">
        <v>2</v>
      </c>
      <c r="D13" s="22">
        <v>0.9</v>
      </c>
      <c r="E13" s="22">
        <v>0.9</v>
      </c>
      <c r="F13" s="22">
        <v>1</v>
      </c>
      <c r="G13" s="22">
        <v>0.87</v>
      </c>
      <c r="H13" s="22">
        <v>0.87</v>
      </c>
      <c r="I13" s="22">
        <v>0.86</v>
      </c>
      <c r="J13" s="22">
        <v>0.92</v>
      </c>
      <c r="K13" s="23">
        <f t="shared" si="0"/>
        <v>0.9028571428571429</v>
      </c>
      <c r="L13" s="17"/>
      <c r="M13" s="18"/>
    </row>
    <row r="14" spans="1:13" ht="27">
      <c r="A14" s="24" t="s">
        <v>39</v>
      </c>
      <c r="B14" s="25" t="s">
        <v>55</v>
      </c>
      <c r="C14" s="26">
        <v>3</v>
      </c>
      <c r="D14" s="22">
        <v>0.88</v>
      </c>
      <c r="E14" s="22">
        <v>0.97</v>
      </c>
      <c r="F14" s="22">
        <v>1</v>
      </c>
      <c r="G14" s="22">
        <v>0.93</v>
      </c>
      <c r="H14" s="22">
        <v>0.93</v>
      </c>
      <c r="I14" s="22">
        <v>1</v>
      </c>
      <c r="J14" s="22">
        <v>0.88</v>
      </c>
      <c r="K14" s="23">
        <f t="shared" si="0"/>
        <v>0.9414285714285714</v>
      </c>
      <c r="L14" s="17"/>
      <c r="M14" s="18"/>
    </row>
    <row r="15" spans="1:13" ht="27">
      <c r="A15" s="24" t="s">
        <v>29</v>
      </c>
      <c r="B15" s="25" t="s">
        <v>12</v>
      </c>
      <c r="C15" s="26">
        <v>1</v>
      </c>
      <c r="D15" s="22">
        <v>0.87</v>
      </c>
      <c r="E15" s="22">
        <v>1</v>
      </c>
      <c r="F15" s="22">
        <v>1</v>
      </c>
      <c r="G15" s="22">
        <v>1</v>
      </c>
      <c r="H15" s="22">
        <v>1</v>
      </c>
      <c r="I15" s="22">
        <v>0.95</v>
      </c>
      <c r="J15" s="22">
        <v>1</v>
      </c>
      <c r="K15" s="23">
        <f t="shared" si="0"/>
        <v>0.9742857142857143</v>
      </c>
      <c r="L15" s="17"/>
      <c r="M15" s="18"/>
    </row>
    <row r="16" spans="1:13" ht="27">
      <c r="A16" s="24" t="s">
        <v>38</v>
      </c>
      <c r="B16" s="25" t="s">
        <v>55</v>
      </c>
      <c r="C16" s="26">
        <v>2</v>
      </c>
      <c r="D16" s="22">
        <v>0</v>
      </c>
      <c r="E16" s="22">
        <v>1</v>
      </c>
      <c r="F16" s="22">
        <v>0.88</v>
      </c>
      <c r="G16" s="22">
        <v>0.96</v>
      </c>
      <c r="H16" s="22">
        <v>0.93</v>
      </c>
      <c r="I16" s="22">
        <v>0.82</v>
      </c>
      <c r="J16" s="22">
        <v>0.92</v>
      </c>
      <c r="K16" s="23">
        <f t="shared" si="0"/>
        <v>0.7871428571428571</v>
      </c>
      <c r="L16" s="17"/>
      <c r="M16" s="18"/>
    </row>
    <row r="17" spans="1:13" ht="27">
      <c r="A17" s="24" t="s">
        <v>40</v>
      </c>
      <c r="B17" s="25" t="s">
        <v>12</v>
      </c>
      <c r="C17" s="26">
        <v>3</v>
      </c>
      <c r="D17" s="22">
        <v>0.96</v>
      </c>
      <c r="E17" s="22">
        <v>1</v>
      </c>
      <c r="F17" s="22">
        <v>1</v>
      </c>
      <c r="G17" s="22">
        <v>0.88</v>
      </c>
      <c r="H17" s="22">
        <v>1</v>
      </c>
      <c r="I17" s="22">
        <v>0.91</v>
      </c>
      <c r="J17" s="22">
        <v>0.83</v>
      </c>
      <c r="K17" s="23">
        <f t="shared" si="0"/>
        <v>0.9400000000000001</v>
      </c>
      <c r="L17" s="17"/>
      <c r="M17" s="1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K26" sqref="K26"/>
    </sheetView>
  </sheetViews>
  <sheetFormatPr defaultColWidth="9.140625" defaultRowHeight="12.75"/>
  <sheetData>
    <row r="3" spans="1:5" ht="12.75">
      <c r="A3" s="44" t="s">
        <v>60</v>
      </c>
      <c r="B3" s="44" t="s">
        <v>46</v>
      </c>
      <c r="C3" s="29"/>
      <c r="D3" s="29"/>
      <c r="E3" s="30"/>
    </row>
    <row r="4" spans="1:5" ht="12.75">
      <c r="A4" s="44" t="s">
        <v>25</v>
      </c>
      <c r="B4" s="28">
        <v>1</v>
      </c>
      <c r="C4" s="31">
        <v>2</v>
      </c>
      <c r="D4" s="31">
        <v>3</v>
      </c>
      <c r="E4" s="32" t="s">
        <v>61</v>
      </c>
    </row>
    <row r="5" spans="1:5" ht="12.75">
      <c r="A5" s="28" t="s">
        <v>28</v>
      </c>
      <c r="B5" s="33">
        <v>0.8722510822510823</v>
      </c>
      <c r="C5" s="34">
        <v>0.7061976911976912</v>
      </c>
      <c r="D5" s="34">
        <v>0.94</v>
      </c>
      <c r="E5" s="35">
        <v>0.8107637600494744</v>
      </c>
    </row>
    <row r="6" spans="1:5" ht="12.75">
      <c r="A6" s="36" t="s">
        <v>31</v>
      </c>
      <c r="B6" s="37">
        <v>0.8767748917748919</v>
      </c>
      <c r="C6" s="38">
        <v>0.7697306397306397</v>
      </c>
      <c r="D6" s="38">
        <v>0.8671428571428571</v>
      </c>
      <c r="E6" s="39">
        <v>0.8389530222863556</v>
      </c>
    </row>
    <row r="7" spans="1:5" ht="12.75">
      <c r="A7" s="40" t="s">
        <v>61</v>
      </c>
      <c r="B7" s="41">
        <v>0.8748361162646877</v>
      </c>
      <c r="C7" s="42">
        <v>0.7379641654641654</v>
      </c>
      <c r="D7" s="42">
        <v>0.8914285714285715</v>
      </c>
      <c r="E7" s="43">
        <v>0.8266202200577201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27" sqref="D27"/>
    </sheetView>
  </sheetViews>
  <sheetFormatPr defaultColWidth="9.140625" defaultRowHeight="12.75"/>
  <cols>
    <col min="1" max="1" width="14.00390625" style="0" bestFit="1" customWidth="1"/>
    <col min="2" max="8" width="12.421875" style="0" bestFit="1" customWidth="1"/>
    <col min="10" max="10" width="15.00390625" style="0" bestFit="1" customWidth="1"/>
  </cols>
  <sheetData>
    <row r="1" spans="1:10" ht="12.75">
      <c r="A1" s="8" t="s">
        <v>22</v>
      </c>
      <c r="B1" s="8" t="s">
        <v>23</v>
      </c>
      <c r="C1" s="8" t="s">
        <v>23</v>
      </c>
      <c r="D1" s="8" t="s">
        <v>23</v>
      </c>
      <c r="E1" s="8" t="s">
        <v>23</v>
      </c>
      <c r="F1" s="8" t="s">
        <v>23</v>
      </c>
      <c r="G1" s="8" t="s">
        <v>23</v>
      </c>
      <c r="H1" s="8" t="s">
        <v>23</v>
      </c>
      <c r="I1" s="8" t="s">
        <v>25</v>
      </c>
      <c r="J1" s="8" t="s">
        <v>26</v>
      </c>
    </row>
    <row r="2" spans="1:9" ht="12.75">
      <c r="A2" s="9" t="s">
        <v>27</v>
      </c>
      <c r="B2" s="10">
        <f>6/8</f>
        <v>0.75</v>
      </c>
      <c r="C2" s="10">
        <f>7/12</f>
        <v>0.5833333333333334</v>
      </c>
      <c r="D2" s="10">
        <f>18/24</f>
        <v>0.75</v>
      </c>
      <c r="E2" s="10">
        <f>12/18</f>
        <v>0.6666666666666666</v>
      </c>
      <c r="F2" s="10">
        <f>18/24</f>
        <v>0.75</v>
      </c>
      <c r="G2" s="10">
        <f>8/11</f>
        <v>0.7272727272727273</v>
      </c>
      <c r="H2" s="10">
        <f>6/6</f>
        <v>1</v>
      </c>
      <c r="I2" s="9" t="s">
        <v>28</v>
      </c>
    </row>
    <row r="3" spans="1:9" ht="12.75">
      <c r="A3" s="11" t="s">
        <v>29</v>
      </c>
      <c r="B3" s="10">
        <v>0.87</v>
      </c>
      <c r="C3" s="10">
        <v>1</v>
      </c>
      <c r="D3" s="10">
        <v>1</v>
      </c>
      <c r="E3" s="10">
        <v>1</v>
      </c>
      <c r="F3" s="10">
        <v>1</v>
      </c>
      <c r="G3" s="10">
        <v>0.95</v>
      </c>
      <c r="H3" s="10">
        <v>1</v>
      </c>
      <c r="I3" s="11" t="s">
        <v>28</v>
      </c>
    </row>
    <row r="4" spans="1:9" ht="12.75">
      <c r="A4" s="9" t="s">
        <v>30</v>
      </c>
      <c r="B4" s="10">
        <f>7/8</f>
        <v>0.875</v>
      </c>
      <c r="C4" s="10">
        <f>10/12</f>
        <v>0.8333333333333334</v>
      </c>
      <c r="D4" s="10">
        <f>20/24</f>
        <v>0.8333333333333334</v>
      </c>
      <c r="E4" s="10">
        <f>15/18</f>
        <v>0.8333333333333334</v>
      </c>
      <c r="F4" s="10">
        <f>18/24</f>
        <v>0.75</v>
      </c>
      <c r="G4" s="10">
        <f>9/11</f>
        <v>0.8181818181818182</v>
      </c>
      <c r="H4" s="10">
        <f>6/6</f>
        <v>1</v>
      </c>
      <c r="I4" s="9" t="s">
        <v>31</v>
      </c>
    </row>
    <row r="5" spans="1:9" ht="12.75">
      <c r="A5" s="9" t="s">
        <v>32</v>
      </c>
      <c r="B5" s="10">
        <f>6/8</f>
        <v>0.75</v>
      </c>
      <c r="C5" s="10">
        <f>9/12</f>
        <v>0.75</v>
      </c>
      <c r="D5" s="10">
        <f>19/24</f>
        <v>0.7916666666666666</v>
      </c>
      <c r="E5" s="10">
        <f>16/18</f>
        <v>0.8888888888888888</v>
      </c>
      <c r="F5" s="10">
        <f>18/24</f>
        <v>0.75</v>
      </c>
      <c r="G5" s="10">
        <f>9/11</f>
        <v>0.8181818181818182</v>
      </c>
      <c r="H5" s="10">
        <f>6/6</f>
        <v>1</v>
      </c>
      <c r="I5" s="9" t="s">
        <v>31</v>
      </c>
    </row>
    <row r="6" spans="1:9" ht="12.75">
      <c r="A6" s="9" t="s">
        <v>33</v>
      </c>
      <c r="B6" s="10">
        <f>8/8</f>
        <v>1</v>
      </c>
      <c r="C6" s="10">
        <f>11/12</f>
        <v>0.9166666666666666</v>
      </c>
      <c r="D6" s="10">
        <f>22/24</f>
        <v>0.9166666666666666</v>
      </c>
      <c r="E6" s="10">
        <f>17/18</f>
        <v>0.9444444444444444</v>
      </c>
      <c r="F6" s="10">
        <f>24/24</f>
        <v>1</v>
      </c>
      <c r="G6" s="10">
        <f>11/11</f>
        <v>1</v>
      </c>
      <c r="H6" s="10">
        <f>6/6</f>
        <v>1</v>
      </c>
      <c r="I6" s="9" t="s">
        <v>31</v>
      </c>
    </row>
    <row r="7" spans="1:9" ht="12.75">
      <c r="A7" s="11" t="s">
        <v>34</v>
      </c>
      <c r="B7" s="10">
        <v>0.88</v>
      </c>
      <c r="C7" s="10">
        <v>0.5</v>
      </c>
      <c r="D7" s="10">
        <v>0.88</v>
      </c>
      <c r="E7" s="10">
        <v>1</v>
      </c>
      <c r="F7" s="10">
        <v>1</v>
      </c>
      <c r="G7" s="10">
        <v>0.86</v>
      </c>
      <c r="H7" s="10">
        <v>0.96</v>
      </c>
      <c r="I7" s="11" t="s">
        <v>31</v>
      </c>
    </row>
    <row r="8" spans="1:9" ht="12.75">
      <c r="A8" s="11" t="s">
        <v>35</v>
      </c>
      <c r="B8" s="10">
        <v>0.88</v>
      </c>
      <c r="C8" s="10">
        <v>1</v>
      </c>
      <c r="D8" s="10">
        <v>0.96</v>
      </c>
      <c r="E8" s="10">
        <v>0.87</v>
      </c>
      <c r="F8" s="10">
        <v>0.87</v>
      </c>
      <c r="G8" s="10">
        <v>0.77</v>
      </c>
      <c r="H8" s="10">
        <v>0.92</v>
      </c>
      <c r="I8" s="11" t="s">
        <v>28</v>
      </c>
    </row>
    <row r="9" spans="1:9" ht="12.75">
      <c r="A9" s="11" t="s">
        <v>36</v>
      </c>
      <c r="B9" s="10">
        <v>0.9</v>
      </c>
      <c r="C9" s="10">
        <v>0.9</v>
      </c>
      <c r="D9" s="10">
        <v>1</v>
      </c>
      <c r="E9" s="10">
        <v>0.87</v>
      </c>
      <c r="F9" s="10">
        <v>0.87</v>
      </c>
      <c r="G9" s="10">
        <v>0.86</v>
      </c>
      <c r="H9" s="10">
        <v>0.92</v>
      </c>
      <c r="I9" s="11" t="s">
        <v>28</v>
      </c>
    </row>
    <row r="10" spans="1:9" ht="12.75">
      <c r="A10" s="11" t="s">
        <v>37</v>
      </c>
      <c r="B10" s="10">
        <v>0.92</v>
      </c>
      <c r="C10" s="10">
        <v>0.86</v>
      </c>
      <c r="D10" s="10">
        <v>1</v>
      </c>
      <c r="E10" s="10">
        <v>0.93</v>
      </c>
      <c r="F10" s="10">
        <v>0.93</v>
      </c>
      <c r="G10" s="10">
        <v>0.91</v>
      </c>
      <c r="H10" s="10">
        <v>0.92</v>
      </c>
      <c r="I10" s="11" t="s">
        <v>31</v>
      </c>
    </row>
    <row r="11" spans="1:9" ht="12.75">
      <c r="A11" s="11" t="s">
        <v>38</v>
      </c>
      <c r="B11" s="10">
        <v>0</v>
      </c>
      <c r="C11" s="10">
        <v>1</v>
      </c>
      <c r="D11" s="10">
        <v>0.88</v>
      </c>
      <c r="E11" s="10">
        <v>0.96</v>
      </c>
      <c r="F11" s="10">
        <v>0.93</v>
      </c>
      <c r="G11" s="10">
        <v>0.82</v>
      </c>
      <c r="H11" s="10">
        <v>0.92</v>
      </c>
      <c r="I11" s="11" t="s">
        <v>31</v>
      </c>
    </row>
    <row r="12" spans="1:9" ht="12.75">
      <c r="A12" s="11" t="s">
        <v>39</v>
      </c>
      <c r="B12" s="10">
        <v>0.88</v>
      </c>
      <c r="C12" s="10">
        <v>0.97</v>
      </c>
      <c r="D12" s="10">
        <v>1</v>
      </c>
      <c r="E12" s="10">
        <v>0.93</v>
      </c>
      <c r="F12" s="10">
        <v>0.93</v>
      </c>
      <c r="G12" s="10">
        <v>1</v>
      </c>
      <c r="H12" s="10">
        <v>0.88</v>
      </c>
      <c r="I12" s="11" t="s">
        <v>31</v>
      </c>
    </row>
    <row r="13" spans="1:9" ht="12.75">
      <c r="A13" s="11" t="s">
        <v>40</v>
      </c>
      <c r="B13" s="10">
        <v>0.96</v>
      </c>
      <c r="C13" s="10">
        <v>1</v>
      </c>
      <c r="D13" s="10">
        <v>1</v>
      </c>
      <c r="E13" s="10">
        <v>0.88</v>
      </c>
      <c r="F13" s="10">
        <v>1</v>
      </c>
      <c r="G13" s="10">
        <v>0.91</v>
      </c>
      <c r="H13" s="10">
        <v>0.83</v>
      </c>
      <c r="I13" s="11" t="s">
        <v>28</v>
      </c>
    </row>
    <row r="14" spans="1:9" ht="12.75">
      <c r="A14" s="11" t="s">
        <v>41</v>
      </c>
      <c r="B14" s="10">
        <v>0.75</v>
      </c>
      <c r="C14" s="10">
        <v>0.8</v>
      </c>
      <c r="D14" s="10">
        <v>0.8</v>
      </c>
      <c r="E14" s="10">
        <v>0.8</v>
      </c>
      <c r="F14" s="10">
        <v>0.8</v>
      </c>
      <c r="G14" s="10">
        <v>0.8</v>
      </c>
      <c r="H14" s="10">
        <v>0.8</v>
      </c>
      <c r="I14" s="11" t="s">
        <v>31</v>
      </c>
    </row>
    <row r="15" spans="1:9" ht="12.75">
      <c r="A15" s="11" t="s">
        <v>42</v>
      </c>
      <c r="B15" s="10">
        <v>0.93</v>
      </c>
      <c r="C15" s="10">
        <v>0.93</v>
      </c>
      <c r="D15" s="10">
        <v>0.91</v>
      </c>
      <c r="E15" s="10">
        <v>0.72</v>
      </c>
      <c r="F15" s="10">
        <v>0.72</v>
      </c>
      <c r="G15" s="10">
        <v>0.88</v>
      </c>
      <c r="H15" s="10">
        <v>0.78</v>
      </c>
      <c r="I15" s="11" t="s">
        <v>28</v>
      </c>
    </row>
    <row r="16" spans="1:9" ht="12.75">
      <c r="A16" s="9" t="s">
        <v>43</v>
      </c>
      <c r="B16" s="10">
        <f>3/8</f>
        <v>0.375</v>
      </c>
      <c r="C16" s="10">
        <f>5/12</f>
        <v>0.4166666666666667</v>
      </c>
      <c r="D16" s="10">
        <f>10/24</f>
        <v>0.4166666666666667</v>
      </c>
      <c r="E16" s="10">
        <f>9/18</f>
        <v>0.5</v>
      </c>
      <c r="F16" s="10">
        <f>6/24</f>
        <v>0.25</v>
      </c>
      <c r="G16" s="10">
        <f>2/11</f>
        <v>0.18181818181818182</v>
      </c>
      <c r="H16" s="10">
        <f>3/6</f>
        <v>0.5</v>
      </c>
      <c r="I16" s="9" t="s">
        <v>28</v>
      </c>
    </row>
    <row r="17" spans="1:9" ht="12.75">
      <c r="A17" s="9" t="s">
        <v>44</v>
      </c>
      <c r="B17" s="10">
        <f>4/8</f>
        <v>0.5</v>
      </c>
      <c r="C17" s="10">
        <f>8/12</f>
        <v>0.6666666666666666</v>
      </c>
      <c r="D17" s="10">
        <f>24/24</f>
        <v>1</v>
      </c>
      <c r="E17" s="10">
        <f>10/18</f>
        <v>0.5555555555555556</v>
      </c>
      <c r="F17" s="10">
        <f>10/24</f>
        <v>0.4166666666666667</v>
      </c>
      <c r="G17" s="10">
        <f>6/11</f>
        <v>0.5454545454545454</v>
      </c>
      <c r="H17" s="10">
        <f>3/6</f>
        <v>0.5</v>
      </c>
      <c r="I17" s="9" t="s">
        <v>31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29" sqref="K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Davina Pruitt-Mentle</dc:creator>
  <cp:keywords/>
  <dc:description/>
  <cp:lastModifiedBy>Davina Pruitt-Mentle</cp:lastModifiedBy>
  <dcterms:created xsi:type="dcterms:W3CDTF">2003-06-09T01:23:47Z</dcterms:created>
  <dcterms:modified xsi:type="dcterms:W3CDTF">2004-08-06T10:24:50Z</dcterms:modified>
  <cp:category/>
  <cp:version/>
  <cp:contentType/>
  <cp:contentStatus/>
</cp:coreProperties>
</file>